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3095" activeTab="0"/>
  </bookViews>
  <sheets>
    <sheet name="Auszahlung 2014-2018" sheetId="1" r:id="rId1"/>
  </sheets>
  <definedNames>
    <definedName name="_GoBack" localSheetId="0">'Auszahlung 2014-2018'!$A$12</definedName>
  </definedNames>
  <calcPr fullCalcOnLoad="1"/>
</workbook>
</file>

<file path=xl/sharedStrings.xml><?xml version="1.0" encoding="utf-8"?>
<sst xmlns="http://schemas.openxmlformats.org/spreadsheetml/2006/main" count="27" uniqueCount="21">
  <si>
    <t>Betrag der kapitalisierten Rente gemäss Rechner BSV</t>
  </si>
  <si>
    <t>Bruttolohn im Jahr der Erwerbsaufgabe</t>
  </si>
  <si>
    <t>Arbeitsmonate im Jahr der Erwerbsaufgabe</t>
  </si>
  <si>
    <t>Ansatz Verwaltungskosten</t>
  </si>
  <si>
    <t>Jahr der Erwerbsaufgabe</t>
  </si>
  <si>
    <t>AHV</t>
  </si>
  <si>
    <t>ALV1</t>
  </si>
  <si>
    <t>ALV2</t>
  </si>
  <si>
    <t>FAK</t>
  </si>
  <si>
    <t>Verwaltungskosten</t>
  </si>
  <si>
    <t>Basis</t>
  </si>
  <si>
    <t>Ansatz</t>
  </si>
  <si>
    <t>Total</t>
  </si>
  <si>
    <t>Rechner Sozialversicherungsbeiträge bei Überbrückungsrenten</t>
  </si>
  <si>
    <t>Muster Max, 756.9999.9999.99</t>
  </si>
  <si>
    <t>Geschuldete Beiträge total für Arbeitnehmer und Arbeitgeber</t>
  </si>
  <si>
    <t xml:space="preserve">Abzüge für Überbrückungsrente  Arbeitnehmer </t>
  </si>
  <si>
    <t>Provisorisch geschuldete Beiträge total für Arbeitnehmer und Arbeitgeber</t>
  </si>
  <si>
    <t xml:space="preserve">Provisorische Abzüge für Überbrückungsrente  Arbeitnehmer </t>
  </si>
  <si>
    <t>geb. 01.01.1950</t>
  </si>
  <si>
    <t>die geschuldeten Beiträge mit dem letzten Lohn ab.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</si>
</sst>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&quot;\ #,##0.00"/>
    <numFmt numFmtId="165" formatCode="0.000%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22"/>
      <name val="Calibri"/>
      <family val="2"/>
    </font>
    <font>
      <b/>
      <sz val="14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2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Arial"/>
      <family val="2"/>
    </font>
    <font>
      <sz val="11"/>
      <color theme="0" tint="-0.1499900072813034"/>
      <name val="Calibri"/>
      <family val="2"/>
    </font>
    <font>
      <b/>
      <sz val="14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0" fontId="34" fillId="0" borderId="10" xfId="0" applyFont="1" applyBorder="1" applyAlignment="1">
      <alignment/>
    </xf>
    <xf numFmtId="164" fontId="34" fillId="0" borderId="10" xfId="0" applyNumberFormat="1" applyFont="1" applyBorder="1" applyAlignment="1">
      <alignment/>
    </xf>
    <xf numFmtId="10" fontId="34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0" fontId="34" fillId="0" borderId="0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4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2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center"/>
    </xf>
    <xf numFmtId="0" fontId="46" fillId="0" borderId="0" xfId="0" applyFont="1" applyAlignment="1">
      <alignment/>
    </xf>
    <xf numFmtId="0" fontId="34" fillId="33" borderId="11" xfId="0" applyFont="1" applyFill="1" applyBorder="1" applyAlignment="1" applyProtection="1">
      <alignment/>
      <protection locked="0"/>
    </xf>
    <xf numFmtId="0" fontId="34" fillId="33" borderId="12" xfId="0" applyFon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10" fontId="0" fillId="33" borderId="12" xfId="0" applyNumberFormat="1" applyFill="1" applyBorder="1" applyAlignment="1" applyProtection="1">
      <alignment/>
      <protection locked="0"/>
    </xf>
    <xf numFmtId="0" fontId="5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381000</xdr:colOff>
      <xdr:row>0</xdr:row>
      <xdr:rowOff>28575</xdr:rowOff>
    </xdr:from>
    <xdr:to>
      <xdr:col>5</xdr:col>
      <xdr:colOff>2190750</xdr:colOff>
      <xdr:row>3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8575"/>
          <a:ext cx="2828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66.7109375" style="0" customWidth="1"/>
    <col min="2" max="2" width="7.140625" style="0" bestFit="1" customWidth="1"/>
    <col min="3" max="3" width="27.140625" style="0" hidden="1" customWidth="1"/>
    <col min="4" max="4" width="13.8515625" style="0" bestFit="1" customWidth="1"/>
    <col min="5" max="5" width="15.28125" style="0" bestFit="1" customWidth="1"/>
    <col min="6" max="6" width="34.421875" style="0" customWidth="1"/>
    <col min="8" max="8" width="17.421875" style="0" customWidth="1"/>
    <col min="9" max="9" width="11.28125" style="0" customWidth="1"/>
  </cols>
  <sheetData>
    <row r="1" ht="21.75" customHeight="1">
      <c r="G1" s="16"/>
    </row>
    <row r="2" ht="23.25">
      <c r="A2" s="7" t="s">
        <v>13</v>
      </c>
    </row>
    <row r="3" spans="1:4" ht="12" customHeight="1" thickBot="1">
      <c r="A3" s="2"/>
      <c r="B3" s="2"/>
      <c r="C3" s="2"/>
      <c r="D3" s="2"/>
    </row>
    <row r="4" spans="1:4" ht="15" customHeight="1">
      <c r="A4" s="29" t="s">
        <v>14</v>
      </c>
      <c r="B4" s="2"/>
      <c r="C4" s="2"/>
      <c r="D4" s="2"/>
    </row>
    <row r="5" spans="1:4" ht="15.75" customHeight="1" thickBot="1">
      <c r="A5" s="30" t="s">
        <v>19</v>
      </c>
      <c r="C5" s="1"/>
      <c r="D5" s="1"/>
    </row>
    <row r="6" ht="12" customHeight="1" thickBot="1"/>
    <row r="7" spans="1:5" ht="15" customHeight="1">
      <c r="A7" s="25" t="s">
        <v>0</v>
      </c>
      <c r="B7" s="25"/>
      <c r="C7" s="25"/>
      <c r="D7" s="25"/>
      <c r="E7" s="31">
        <v>100000</v>
      </c>
    </row>
    <row r="8" spans="1:6" ht="15" customHeight="1">
      <c r="A8" t="s">
        <v>4</v>
      </c>
      <c r="E8" s="32">
        <v>2018</v>
      </c>
      <c r="F8" s="18"/>
    </row>
    <row r="9" spans="1:7" ht="15" customHeight="1">
      <c r="A9" t="s">
        <v>1</v>
      </c>
      <c r="E9" s="33">
        <v>30000</v>
      </c>
      <c r="F9" s="19"/>
      <c r="G9" s="17"/>
    </row>
    <row r="10" spans="1:7" ht="15" customHeight="1">
      <c r="A10" t="s">
        <v>2</v>
      </c>
      <c r="E10" s="32">
        <v>9</v>
      </c>
      <c r="F10" s="18"/>
      <c r="G10" s="17"/>
    </row>
    <row r="11" spans="1:7" ht="15.75" customHeight="1" thickBot="1">
      <c r="A11" t="s">
        <v>3</v>
      </c>
      <c r="E11" s="34">
        <v>0.05</v>
      </c>
      <c r="F11" s="20"/>
      <c r="G11" s="17"/>
    </row>
    <row r="12" ht="18" customHeight="1">
      <c r="A12" s="27"/>
    </row>
    <row r="13" spans="1:4" ht="15" customHeight="1">
      <c r="A13" s="1" t="str">
        <f>IF(E8&gt;2018,C39,C38)</f>
        <v>Abzüge für Überbrückungsrente  Arbeitnehmer </v>
      </c>
      <c r="B13" t="s">
        <v>11</v>
      </c>
      <c r="D13" t="s">
        <v>10</v>
      </c>
    </row>
    <row r="14" spans="5:6" ht="12" customHeight="1">
      <c r="E14" s="3"/>
      <c r="F14" s="3"/>
    </row>
    <row r="15" spans="1:6" ht="15" customHeight="1">
      <c r="A15" t="s">
        <v>5</v>
      </c>
      <c r="B15" s="5">
        <f>B24/2</f>
        <v>0.05125</v>
      </c>
      <c r="C15" s="3"/>
      <c r="D15" s="6">
        <f>E7</f>
        <v>100000</v>
      </c>
      <c r="E15" s="3">
        <f>_XLL.VRUNDEN((B15*D15),0.05)</f>
        <v>5125</v>
      </c>
      <c r="F15" s="3"/>
    </row>
    <row r="16" spans="2:6" ht="15" customHeight="1" hidden="1">
      <c r="B16" s="5"/>
      <c r="C16" s="3">
        <f>IF((E7+E9)&lt;(E10*C17/12),E7+E9,E10*C17/12)-E9</f>
        <v>81150</v>
      </c>
      <c r="D16" s="6"/>
      <c r="E16" s="3"/>
      <c r="F16" s="3"/>
    </row>
    <row r="17" spans="1:7" ht="15" customHeight="1">
      <c r="A17" t="s">
        <v>6</v>
      </c>
      <c r="B17" s="4">
        <f>B25/2</f>
        <v>0.011000000000000001</v>
      </c>
      <c r="C17" s="3">
        <f>IF(E8&lt;2016,126000,148200)</f>
        <v>148200</v>
      </c>
      <c r="D17" s="6">
        <f>IF(C16&lt;0,0,C16)</f>
        <v>81150</v>
      </c>
      <c r="E17" s="3">
        <f>_XLL.VRUNDEN((B17*D17),0.05)</f>
        <v>892.6500000000001</v>
      </c>
      <c r="F17" s="3"/>
      <c r="G17" s="21"/>
    </row>
    <row r="18" spans="2:6" ht="15" customHeight="1" hidden="1">
      <c r="B18" s="4"/>
      <c r="C18" s="3">
        <f>IF((E7+E9)&gt;(E10*C17/12),E7+E9-(E10*C17/12),0)</f>
        <v>18850</v>
      </c>
      <c r="D18" s="8"/>
      <c r="E18" s="3"/>
      <c r="F18" s="3"/>
    </row>
    <row r="19" spans="1:6" ht="15" customHeight="1">
      <c r="A19" t="s">
        <v>7</v>
      </c>
      <c r="B19" s="4">
        <f>B26/2</f>
        <v>0.005</v>
      </c>
      <c r="C19" s="6">
        <f>IF(C18&gt;0,C18,0)</f>
        <v>18850</v>
      </c>
      <c r="D19" s="6">
        <f>IF(C19&gt;E7,E7,C19)</f>
        <v>18850</v>
      </c>
      <c r="E19" s="3">
        <f>_XLL.VRUNDEN((B19*D19),0.05)</f>
        <v>94.25</v>
      </c>
      <c r="F19" s="3"/>
    </row>
    <row r="20" spans="1:6" ht="15.75" customHeight="1" thickBot="1">
      <c r="A20" s="9" t="s">
        <v>12</v>
      </c>
      <c r="B20" s="11"/>
      <c r="C20" s="10"/>
      <c r="D20" s="12"/>
      <c r="E20" s="10">
        <f>SUM(E15:E19)</f>
        <v>6111.9</v>
      </c>
      <c r="F20" s="14"/>
    </row>
    <row r="21" spans="2:6" ht="18" customHeight="1" thickTop="1">
      <c r="B21" s="13"/>
      <c r="C21" s="14"/>
      <c r="D21" s="15"/>
      <c r="E21" s="14"/>
      <c r="F21" s="14"/>
    </row>
    <row r="22" spans="2:6" ht="15" customHeight="1">
      <c r="B22" t="s">
        <v>11</v>
      </c>
      <c r="D22" t="s">
        <v>10</v>
      </c>
      <c r="E22" s="3"/>
      <c r="F22" s="3"/>
    </row>
    <row r="23" spans="1:6" ht="12" customHeight="1">
      <c r="A23" s="1" t="str">
        <f>IF(E8&gt;2018,C43,C42)</f>
        <v>Geschuldete Beiträge total für Arbeitnehmer und Arbeitgeber</v>
      </c>
      <c r="E23" s="3"/>
      <c r="F23" s="3"/>
    </row>
    <row r="24" spans="1:6" ht="15" customHeight="1">
      <c r="A24" t="s">
        <v>5</v>
      </c>
      <c r="B24" s="4">
        <f>IF(E8&lt;2016,10.3%,10.25%)</f>
        <v>0.1025</v>
      </c>
      <c r="D24" s="3">
        <f>E7</f>
        <v>100000</v>
      </c>
      <c r="E24" s="3">
        <f>_XLL.VRUNDEN((B24*D24),0.05)</f>
        <v>10250</v>
      </c>
      <c r="F24" s="3"/>
    </row>
    <row r="25" spans="1:6" ht="15" customHeight="1">
      <c r="A25" t="s">
        <v>6</v>
      </c>
      <c r="B25" s="4">
        <f>IF(E8&lt;2011,2%,2.2%)</f>
        <v>0.022000000000000002</v>
      </c>
      <c r="D25" s="3">
        <f>D17</f>
        <v>81150</v>
      </c>
      <c r="E25" s="3">
        <f>_XLL.VRUNDEN((B25*D25),0.05)</f>
        <v>1785.3000000000002</v>
      </c>
      <c r="F25" s="3"/>
    </row>
    <row r="26" spans="1:6" ht="15" customHeight="1">
      <c r="A26" t="s">
        <v>7</v>
      </c>
      <c r="B26" s="4">
        <f>IF(E8&lt;2011,0%,1%)</f>
        <v>0.01</v>
      </c>
      <c r="D26" s="3">
        <f>D19</f>
        <v>18850</v>
      </c>
      <c r="E26" s="3">
        <f>_XLL.VRUNDEN((B26*D26),0.05)</f>
        <v>188.5</v>
      </c>
      <c r="F26" s="3"/>
    </row>
    <row r="27" spans="1:6" ht="15" customHeight="1">
      <c r="A27" t="s">
        <v>8</v>
      </c>
      <c r="B27" s="4">
        <f>SUM(D28:H28)</f>
        <v>0.013999999999999999</v>
      </c>
      <c r="D27" s="3">
        <f>E7</f>
        <v>100000</v>
      </c>
      <c r="E27" s="3">
        <f>_XLL.VRUNDEN((B27*D27),0.05)</f>
        <v>1400</v>
      </c>
      <c r="F27" s="3"/>
    </row>
    <row r="28" spans="4:8" s="4" customFormat="1" ht="15" customHeight="1" hidden="1">
      <c r="D28" s="4">
        <f>IF(E8&lt;2015,1.6%,0)</f>
        <v>0</v>
      </c>
      <c r="E28" s="4">
        <f>IF(E8=2015,1.5%,0)</f>
        <v>0</v>
      </c>
      <c r="G28" s="4">
        <f>IF(E8=2016,1.5%,0)</f>
        <v>0</v>
      </c>
      <c r="H28" s="4">
        <f>IF(E8&gt;2016,1.4%,0)</f>
        <v>0.013999999999999999</v>
      </c>
    </row>
    <row r="29" spans="1:6" ht="15" customHeight="1">
      <c r="A29" t="s">
        <v>9</v>
      </c>
      <c r="B29" s="4">
        <f>E11</f>
        <v>0.05</v>
      </c>
      <c r="D29" s="3">
        <f>E24</f>
        <v>10250</v>
      </c>
      <c r="E29" s="3">
        <f>_XLL.VRUNDEN((D29*B29),0.05)</f>
        <v>512.5</v>
      </c>
      <c r="F29" s="3"/>
    </row>
    <row r="30" spans="1:6" ht="15.75" customHeight="1" thickBot="1">
      <c r="A30" s="9" t="s">
        <v>12</v>
      </c>
      <c r="B30" s="9"/>
      <c r="C30" s="9"/>
      <c r="D30" s="9"/>
      <c r="E30" s="10">
        <f>SUM(E24:E29)</f>
        <v>14136.3</v>
      </c>
      <c r="F30" s="14"/>
    </row>
    <row r="31" spans="1:6" ht="12" customHeight="1" thickTop="1">
      <c r="A31" s="22"/>
      <c r="B31" s="22"/>
      <c r="C31" s="22"/>
      <c r="D31" s="22"/>
      <c r="E31" s="14"/>
      <c r="F31" s="14"/>
    </row>
    <row r="32" spans="1:5" ht="15">
      <c r="A32" s="8" t="str">
        <f>"Bitte deklarieren Sie die kapitalisierte Überbrückungsrente mit der Lohndeklaration "&amp;(E8)&amp;" und ziehen dem/der Mitarbiter/in"</f>
        <v>Bitte deklarieren Sie die kapitalisierte Überbrückungsrente mit der Lohndeklaration 2018 und ziehen dem/der Mitarbiter/in</v>
      </c>
      <c r="B32" s="8"/>
      <c r="C32" s="8"/>
      <c r="D32" s="8"/>
      <c r="E32" s="8"/>
    </row>
    <row r="33" spans="1:5" ht="15">
      <c r="A33" s="8" t="s">
        <v>20</v>
      </c>
      <c r="B33" s="8"/>
      <c r="C33" s="8"/>
      <c r="D33" s="8"/>
      <c r="E33" s="8"/>
    </row>
    <row r="34" spans="1:5" ht="15">
      <c r="A34" s="8" t="str">
        <f>"Sollten Sie die Lohndeklaration "&amp;(E8)&amp;" bereits eingereicht haben, reichen Sie bitte einen Lohnnachtrag "&amp;(E8)&amp;" ein."</f>
        <v>Sollten Sie die Lohndeklaration 2018 bereits eingereicht haben, reichen Sie bitte einen Lohnnachtrag 2018 ein.</v>
      </c>
      <c r="B34" s="8"/>
      <c r="C34" s="8"/>
      <c r="D34" s="8"/>
      <c r="E34" s="8"/>
    </row>
    <row r="35" spans="1:5" ht="18.75">
      <c r="A35" s="26" t="str">
        <f>IF(E8&gt;2018,"ACHTUNG! Die Berechnung ist nur provisorisch!"," ")</f>
        <v> </v>
      </c>
      <c r="B35" s="17"/>
      <c r="C35" s="17"/>
      <c r="D35" s="17"/>
      <c r="E35" s="17"/>
    </row>
    <row r="36" ht="15">
      <c r="C36" s="24"/>
    </row>
    <row r="38" spans="3:6" ht="15">
      <c r="C38" s="35" t="s">
        <v>16</v>
      </c>
      <c r="D38" s="23"/>
      <c r="E38" s="23"/>
      <c r="F38" s="23"/>
    </row>
    <row r="39" spans="3:6" ht="15">
      <c r="C39" s="35" t="s">
        <v>18</v>
      </c>
      <c r="D39" s="23"/>
      <c r="E39" s="23"/>
      <c r="F39" s="23"/>
    </row>
    <row r="40" spans="3:6" ht="15">
      <c r="C40" s="23"/>
      <c r="D40" s="23"/>
      <c r="E40" s="23"/>
      <c r="F40" s="23"/>
    </row>
    <row r="41" spans="3:6" ht="15">
      <c r="C41" s="23"/>
      <c r="D41" s="23"/>
      <c r="E41" s="23"/>
      <c r="F41" s="23"/>
    </row>
    <row r="42" spans="3:6" ht="15">
      <c r="C42" s="28" t="s">
        <v>15</v>
      </c>
      <c r="D42" s="23"/>
      <c r="E42" s="23"/>
      <c r="F42" s="23"/>
    </row>
    <row r="43" spans="3:6" ht="15">
      <c r="C43" s="28" t="s">
        <v>17</v>
      </c>
      <c r="D43" s="23"/>
      <c r="E43" s="23"/>
      <c r="F43" s="23"/>
    </row>
  </sheetData>
  <sheetProtection password="EA19" sheet="1" selectLockedCells="1"/>
  <dataValidations count="3">
    <dataValidation type="date" allowBlank="1" showInputMessage="1" showErrorMessage="1" error="Berechnung nur ab 2014 möglich!" sqref="E8">
      <formula1>2014</formula1>
      <formula2>2050</formula2>
    </dataValidation>
    <dataValidation type="decimal" allowBlank="1" showInputMessage="1" showErrorMessage="1" error="Negative Werte sind nicht erlaubt!&#10;In einem Spezialfall wenden Sie sich bitte an die Ausgleichskasse Schwyz." sqref="E9 E7">
      <formula1>0</formula1>
      <formula2>9.99999999999999E+21</formula2>
    </dataValidation>
    <dataValidation type="list" allowBlank="1" showInputMessage="1" showErrorMessage="1" sqref="E10">
      <formula1>"1,2,3,4,5,6,7,8,9,10,11,12"</formula1>
    </dataValidation>
  </dataValidations>
  <printOptions/>
  <pageMargins left="0.7086614173228347" right="0.196850393700787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 Schwyz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Metthez Dominic</dc:creator>
  <cp:keywords/>
  <dc:description/>
  <cp:lastModifiedBy>Dominic Metthez</cp:lastModifiedBy>
  <cp:lastPrinted>2017-06-13T14:03:19Z</cp:lastPrinted>
  <dcterms:created xsi:type="dcterms:W3CDTF">2017-02-17T10:04:10Z</dcterms:created>
  <dcterms:modified xsi:type="dcterms:W3CDTF">2018-02-06T13:53:50Z</dcterms:modified>
  <cp:category/>
  <cp:version/>
  <cp:contentType/>
  <cp:contentStatus/>
</cp:coreProperties>
</file>